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vbaProject.bin" ContentType="application/vnd.ms-office.vbaProject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7A2D7E96-6E34-419A-AE5F-296B3A7E7977}"/>
  <workbookPr codeName="ThisWorkbook" defaultThemeVersion="124226"/>
  <bookViews>
    <workbookView xWindow="360" yWindow="135" windowWidth="14355" windowHeight="7740"/>
  </bookViews>
  <sheets>
    <sheet name="Proposed Stops Checklist" sheetId="1" r:id="rId1"/>
  </sheets>
  <calcPr calcId="145621"/>
</workbook>
</file>

<file path=xl/calcChain.xml><?xml version="1.0" encoding="utf-8"?>
<calcChain xmlns="http://schemas.openxmlformats.org/spreadsheetml/2006/main">
  <c r="B30" i="1" l="1"/>
  <c r="C4" i="1"/>
  <c r="B29" i="1"/>
  <c r="B39" i="1" l="1"/>
  <c r="C8" i="1" l="1"/>
  <c r="E4" i="1"/>
  <c r="C11" i="1" l="1"/>
  <c r="E11" i="1" s="1"/>
  <c r="C12" i="1"/>
  <c r="E12" i="1" s="1"/>
  <c r="E8" i="1"/>
  <c r="C26" i="1"/>
  <c r="E26" i="1" s="1"/>
  <c r="C23" i="1"/>
  <c r="E23" i="1" s="1"/>
  <c r="C22" i="1"/>
  <c r="E22" i="1" s="1"/>
  <c r="C21" i="1"/>
  <c r="E21" i="1" s="1"/>
  <c r="C25" i="1"/>
  <c r="E25" i="1" s="1"/>
  <c r="C24" i="1"/>
  <c r="E24" i="1" s="1"/>
  <c r="C6" i="1"/>
  <c r="C15" i="1"/>
  <c r="E15" i="1" s="1"/>
  <c r="C14" i="1"/>
  <c r="E14" i="1" s="1"/>
  <c r="C19" i="1"/>
  <c r="E19" i="1" s="1"/>
  <c r="C13" i="1"/>
  <c r="E13" i="1" s="1"/>
  <c r="C18" i="1"/>
  <c r="C17" i="1"/>
  <c r="E17" i="1" s="1"/>
  <c r="C10" i="1"/>
  <c r="E10" i="1" s="1"/>
  <c r="C9" i="1"/>
  <c r="E9" i="1" s="1"/>
  <c r="C7" i="1"/>
  <c r="E7" i="1" s="1"/>
  <c r="E6" i="1" l="1"/>
  <c r="C31" i="1"/>
  <c r="E18" i="1"/>
  <c r="E31" i="1" l="1"/>
</calcChain>
</file>

<file path=xl/sharedStrings.xml><?xml version="1.0" encoding="utf-8"?>
<sst xmlns="http://schemas.openxmlformats.org/spreadsheetml/2006/main" count="137" uniqueCount="96">
  <si>
    <t>Determination</t>
  </si>
  <si>
    <t>Score</t>
  </si>
  <si>
    <t>Weighting</t>
  </si>
  <si>
    <t>Weighted Score</t>
  </si>
  <si>
    <t>Notes</t>
  </si>
  <si>
    <t xml:space="preserve">Yes </t>
  </si>
  <si>
    <t>Can a short route deviation accommodate a new market/ridership area?</t>
  </si>
  <si>
    <t>Source</t>
  </si>
  <si>
    <t>Sometimes a small deviation of a current route can be made to access new markets</t>
  </si>
  <si>
    <t>US Census Bureau</t>
  </si>
  <si>
    <t>Employment density within 1/4 mile</t>
  </si>
  <si>
    <t>Population density range within 1/4 mile</t>
  </si>
  <si>
    <t>No</t>
  </si>
  <si>
    <t>5 or less people per acre</t>
  </si>
  <si>
    <t>Greater than 5 people per acre</t>
  </si>
  <si>
    <t>Greater than 10 people per acre</t>
  </si>
  <si>
    <t>Single family, large lots</t>
  </si>
  <si>
    <t>Single family, small lots and/or multi-family</t>
  </si>
  <si>
    <t>Households that earn less than $20,000 annually use transit 4 times as much as higher income groups</t>
  </si>
  <si>
    <t>48.5% of transit riders do not own a car</t>
  </si>
  <si>
    <t>Analysis Element - Origin Metrics</t>
  </si>
  <si>
    <t>Analysis Element - Destination Metrics</t>
  </si>
  <si>
    <t>Escambia County has an average of 2.48 persons per household</t>
  </si>
  <si>
    <t>Neighborhoods with small lot single family homes and multi-family homes are more condusive to transit use</t>
  </si>
  <si>
    <t>&lt; $20,000 per household</t>
  </si>
  <si>
    <t>&gt; $20,000 per household</t>
  </si>
  <si>
    <t>Other Information</t>
  </si>
  <si>
    <t>CHPC Building and Preserving Affordable Homes Near Transit</t>
  </si>
  <si>
    <t>2 or less employees per acre</t>
  </si>
  <si>
    <t>2-40 employees per acre</t>
  </si>
  <si>
    <t>40+ employees per acre</t>
  </si>
  <si>
    <t>Is a major employment center with greater than 50 employees within 1/4 mile</t>
  </si>
  <si>
    <t>50-100 employees</t>
  </si>
  <si>
    <t>100+ employees</t>
  </si>
  <si>
    <t>Is a major activity center located within 1/4 mile</t>
  </si>
  <si>
    <t>&lt; 10% households</t>
  </si>
  <si>
    <t>10-20% households</t>
  </si>
  <si>
    <t>21-30% households</t>
  </si>
  <si>
    <t>&gt; 30% households</t>
  </si>
  <si>
    <t>Total Score:</t>
  </si>
  <si>
    <t>Total Weighted Score:</t>
  </si>
  <si>
    <t>Checklist for Potential New Transit Stops</t>
  </si>
  <si>
    <t>Yes</t>
  </si>
  <si>
    <t>Areas with 40-50+ employees per acres support transit service</t>
  </si>
  <si>
    <t>Traditional urban grid</t>
  </si>
  <si>
    <t>Traditional suburban grid</t>
  </si>
  <si>
    <t>PACE Transit Supportive Guidelines</t>
  </si>
  <si>
    <t>Greater than 20</t>
  </si>
  <si>
    <t>Less than 20</t>
  </si>
  <si>
    <t>Zero vehicle households within 1/4 mile</t>
  </si>
  <si>
    <t>Less than 10%</t>
  </si>
  <si>
    <t>10-20%</t>
  </si>
  <si>
    <t>&gt;20%</t>
  </si>
  <si>
    <t>Percentage of older adults (65 years and older) within 1/4 mile</t>
  </si>
  <si>
    <t>Over 20.2% of older adults do not drive compared to 6.9% of adults age 19-64.</t>
  </si>
  <si>
    <t>Estimating the Impacts of the Aging Population on Transit Ridership NCHRP 20-65</t>
  </si>
  <si>
    <t>1 Route</t>
  </si>
  <si>
    <t>2 Routes</t>
  </si>
  <si>
    <t>3 or more Routes</t>
  </si>
  <si>
    <t>Not on an existing route</t>
  </si>
  <si>
    <t>Analysis Element - Physical Site Characteristics</t>
  </si>
  <si>
    <t>Is there a sidewalk adjacent or near the proposed stop?</t>
  </si>
  <si>
    <t>If a sidewalk is present, is the sidewalk at least 5 ft. wide?</t>
  </si>
  <si>
    <t>If a sidewalk there is a nearby or adjacent sidewalk, are curb cuts present?</t>
  </si>
  <si>
    <t>No Sidewalk Present</t>
  </si>
  <si>
    <t xml:space="preserve">No   </t>
  </si>
  <si>
    <t>Is there available ROW to install a 5'x8' loading pad at the proposed stop site?</t>
  </si>
  <si>
    <t>Is there available ROW to connect loading pad to nearby sidewalk?</t>
  </si>
  <si>
    <t>&lt;20 Daily Boardings/Alightings</t>
  </si>
  <si>
    <t>Gridded street patterns allow for better access to transit stops</t>
  </si>
  <si>
    <t>Is there a pedestrian crossing (i.e. crosswalk) near the proposed stop?</t>
  </si>
  <si>
    <t>High numbers of boardings and alightings at ajacent stops could signify the need for an additional stop. The average number of daily boardings/alightings at each ECAT bus stop is 12.7</t>
  </si>
  <si>
    <t>Activity centers typically include education facilities, hospitals/health services, government and social services, shopping centers, entertainment</t>
  </si>
  <si>
    <t>Scoring Range</t>
  </si>
  <si>
    <t>0-10</t>
  </si>
  <si>
    <t>11-19</t>
  </si>
  <si>
    <t>20+</t>
  </si>
  <si>
    <t>Least Desirable</t>
  </si>
  <si>
    <t>Somewhat Desirable</t>
  </si>
  <si>
    <t>Most Desirable</t>
  </si>
  <si>
    <t>What is the predominate type of street grid pattern in the surrounding area?</t>
  </si>
  <si>
    <t>Persons with disabilities with 1/4 mile</t>
  </si>
  <si>
    <t>Median household income within 1/4 mile</t>
  </si>
  <si>
    <t>How many routes serve the potential stop?</t>
  </si>
  <si>
    <t>What is the average number of boarding and alightings at the two nearest existing stops?</t>
  </si>
  <si>
    <t>Primary residential dwelling unit type at origin</t>
  </si>
  <si>
    <t>Rural grid</t>
  </si>
  <si>
    <t>Can the proposed stop location be made ADA compliant?</t>
  </si>
  <si>
    <t>Greater than 20 but less than 40 Daily Boardings/Alightings</t>
  </si>
  <si>
    <t>&gt;40 Daily Boardings/Alightings</t>
  </si>
  <si>
    <t>Is the proposed location eligible for an amenity?</t>
  </si>
  <si>
    <t>Analysis Element - ADA Accessibility</t>
  </si>
  <si>
    <t>All new proposed stop locations should be ADA accessible. If it is not feasible (physically or financially) to make the proposed stop ADA accesible an alternate location should be chosen</t>
  </si>
  <si>
    <t>Yes with modifications</t>
  </si>
  <si>
    <t>Accessing Transit Version II 2008</t>
  </si>
  <si>
    <t>FL-AL TPO accepted on July 8,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</si>
</sst>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b/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10" xfId="0" applyBorder="1"/>
    <xf numFmtId="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left"/>
    </xf>
    <xf numFmtId="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0" borderId="15" xfId="0" applyFont="1" applyBorder="1"/>
    <xf numFmtId="0" fontId="0" fillId="0" borderId="1" xfId="0" applyBorder="1" applyAlignment="1">
      <alignment wrapText="1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wrapText="1"/>
    </xf>
    <xf numFmtId="0" fontId="0" fillId="0" borderId="12" xfId="0" applyBorder="1"/>
    <xf numFmtId="0" fontId="0" fillId="0" borderId="3" xfId="0" applyBorder="1" applyAlignment="1">
      <alignment wrapText="1"/>
    </xf>
    <xf numFmtId="0" fontId="1" fillId="0" borderId="4" xfId="0" applyFont="1" applyBorder="1"/>
    <xf numFmtId="0" fontId="1" fillId="0" borderId="5" xfId="0" applyFont="1" applyBorder="1" applyAlignment="1">
      <alignment horizontal="center" wrapTex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/>
    <xf numFmtId="0" fontId="2" fillId="0" borderId="1" xfId="1" applyBorder="1" applyAlignment="1" applyProtection="1">
      <alignment wrapText="1"/>
    </xf>
    <xf numFmtId="0" fontId="2" fillId="0" borderId="13" xfId="1" applyBorder="1" applyAlignment="1" applyProtection="1">
      <alignment wrapText="1"/>
    </xf>
    <xf numFmtId="0" fontId="1" fillId="0" borderId="6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7" xfId="0" applyBorder="1"/>
    <xf numFmtId="0" fontId="0" fillId="0" borderId="18" xfId="0" applyBorder="1"/>
    <xf numFmtId="9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wrapText="1"/>
    </xf>
    <xf numFmtId="0" fontId="2" fillId="0" borderId="19" xfId="1" applyBorder="1" applyAlignment="1" applyProtection="1">
      <alignment wrapText="1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1" xfId="0" quotePrefix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4" fillId="4" borderId="1" xfId="0" quotePrefix="1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20" xfId="0" applyFont="1" applyBorder="1"/>
    <xf numFmtId="0" fontId="0" fillId="0" borderId="21" xfId="0" applyFont="1" applyBorder="1" applyAlignment="1">
      <alignment horizontal="right"/>
    </xf>
    <xf numFmtId="0" fontId="0" fillId="0" borderId="21" xfId="0" applyFont="1" applyBorder="1"/>
    <xf numFmtId="0" fontId="1" fillId="0" borderId="22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Font="1" applyBorder="1" applyAlignment="1">
      <alignment horizontal="left" wrapText="1"/>
    </xf>
    <xf numFmtId="0" fontId="3" fillId="0" borderId="16" xfId="0" quotePrefix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23" xfId="0" quotePrefix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381004</xdr:colOff>
      <xdr:row>0</xdr:row>
      <xdr:rowOff>145678</xdr:rowOff>
    </xdr:from>
    <xdr:to>
      <xdr:col>0</xdr:col>
      <xdr:colOff>4471151</xdr:colOff>
      <xdr:row>0</xdr:row>
      <xdr:rowOff>686853</xdr:rowOff>
    </xdr:to>
    <xdr:pic>
      <xdr:nvPicPr>
        <xdr:cNvPr id="2" name="Picture 1" descr="ecatlogo96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4" y="145678"/>
          <a:ext cx="4090147" cy="541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chpc.net/dnld/FullReport_CHPCAffordableTOD01311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hpc.net/dnld/FullReport_CHPCAffordableTOD013113.pdf" TargetMode="External"/><Relationship Id="rId1" Type="http://schemas.openxmlformats.org/officeDocument/2006/relationships/hyperlink" Target="http://quickfacts.census.gov/qfd/states/12/12033.html" TargetMode="External"/><Relationship Id="rId6" Type="http://schemas.openxmlformats.org/officeDocument/2006/relationships/hyperlink" Target="http://onlinepubs.trb.org/onlinepubs/nchrp/nchrp_w86.pdf" TargetMode="External"/><Relationship Id="rId5" Type="http://schemas.openxmlformats.org/officeDocument/2006/relationships/hyperlink" Target="http://www.dot.state.fl.us/transit/Pages/2008_Transit_Handbook.pdf" TargetMode="External"/><Relationship Id="rId4" Type="http://schemas.openxmlformats.org/officeDocument/2006/relationships/hyperlink" Target="http://www.dot.state.fl.us/transit/Pages/2008_Transit_Handbo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110"/>
  <sheetViews>
    <sheetView tabSelected="1" zoomScale="90" zoomScaleNormal="90" workbookViewId="0">
      <selection activeCell="A6" sqref="A6"/>
    </sheetView>
  </sheetViews>
  <sheetFormatPr defaultRowHeight="15" x14ac:dyDescent="0.25"/>
  <cols>
    <col min="1" max="1" width="75.5703125" customWidth="1"/>
    <col min="2" max="2" width="35.85546875" customWidth="1"/>
    <col min="3" max="3" width="21" customWidth="1"/>
    <col min="4" max="4" width="23.5703125" customWidth="1"/>
    <col min="5" max="5" width="16" customWidth="1"/>
    <col min="6" max="6" width="47.42578125" style="1" customWidth="1"/>
    <col min="7" max="7" width="58.140625" customWidth="1"/>
    <col min="26" max="26" width="28.5703125" customWidth="1"/>
    <col min="27" max="27" width="31" customWidth="1"/>
    <col min="33" max="33" width="37.5703125" customWidth="1"/>
    <col min="34" max="34" width="16.7109375" customWidth="1"/>
    <col min="35" max="35" width="21.42578125" customWidth="1"/>
    <col min="36" max="36" width="27" customWidth="1"/>
    <col min="37" max="37" width="21.5703125" customWidth="1"/>
  </cols>
  <sheetData>
    <row r="1" spans="1:7" ht="72" customHeight="1" thickBot="1" x14ac:dyDescent="0.3">
      <c r="A1" s="57" t="s">
        <v>41</v>
      </c>
      <c r="B1" s="58"/>
      <c r="C1" s="58"/>
      <c r="D1" s="58"/>
      <c r="E1" s="58"/>
      <c r="F1" s="58"/>
      <c r="G1" s="58"/>
    </row>
    <row r="2" spans="1:7" s="2" customFormat="1" ht="15.75" customHeight="1" thickBot="1" x14ac:dyDescent="0.3">
      <c r="A2" s="61" t="s">
        <v>95</v>
      </c>
      <c r="B2" s="62"/>
      <c r="C2" s="62"/>
      <c r="D2" s="62"/>
      <c r="E2" s="62"/>
      <c r="F2" s="62"/>
      <c r="G2" s="62"/>
    </row>
    <row r="3" spans="1:7" ht="15.75" thickBot="1" x14ac:dyDescent="0.3">
      <c r="A3" s="23" t="s">
        <v>91</v>
      </c>
      <c r="B3" s="10" t="s">
        <v>0</v>
      </c>
      <c r="C3" s="11" t="s">
        <v>1</v>
      </c>
      <c r="D3" s="12" t="s">
        <v>2</v>
      </c>
      <c r="E3" s="13" t="s">
        <v>3</v>
      </c>
      <c r="F3" s="14" t="s">
        <v>4</v>
      </c>
      <c r="G3" s="16" t="s">
        <v>26</v>
      </c>
    </row>
    <row r="4" spans="1:7" s="2" customFormat="1" ht="71.25" customHeight="1" thickBot="1" x14ac:dyDescent="0.3">
      <c r="A4" s="50" t="s">
        <v>87</v>
      </c>
      <c r="B4" s="52" t="s">
        <v>93</v>
      </c>
      <c r="C4" s="51">
        <f>IF(B4=$Y$108, 2, IF(B4=$Y$109, 0, IF(B4=$Y$110, 1, IF(B4="",""))))</f>
        <v>1</v>
      </c>
      <c r="D4" s="8">
        <v>1</v>
      </c>
      <c r="E4" s="9">
        <f>IF(C4="","",C4*D4)</f>
        <v>1</v>
      </c>
      <c r="F4" s="56" t="s">
        <v>92</v>
      </c>
      <c r="G4" s="53"/>
    </row>
    <row r="5" spans="1:7" s="2" customFormat="1" ht="28.5" customHeight="1" thickBot="1" x14ac:dyDescent="0.3">
      <c r="A5" s="23" t="s">
        <v>20</v>
      </c>
      <c r="B5" s="10" t="s">
        <v>0</v>
      </c>
      <c r="C5" s="11" t="s">
        <v>1</v>
      </c>
      <c r="D5" s="12" t="s">
        <v>2</v>
      </c>
      <c r="E5" s="13" t="s">
        <v>3</v>
      </c>
      <c r="F5" s="14" t="s">
        <v>4</v>
      </c>
      <c r="G5" s="16" t="s">
        <v>26</v>
      </c>
    </row>
    <row r="6" spans="1:7" s="2" customFormat="1" ht="28.5" customHeight="1" x14ac:dyDescent="0.25">
      <c r="A6" s="17" t="s">
        <v>83</v>
      </c>
      <c r="B6" s="3" t="s">
        <v>56</v>
      </c>
      <c r="C6" s="3">
        <f>IF(B6=$AJ$106,0,IF(B6=$AJ$107,1,IF(B6=$AJ$108,2,IF(B6=$AJ$109,3, IF(B6="","")))))</f>
        <v>1</v>
      </c>
      <c r="D6" s="8">
        <v>1</v>
      </c>
      <c r="E6" s="9">
        <f>IF(C6="","",C6*D6)</f>
        <v>1</v>
      </c>
      <c r="F6" s="15"/>
      <c r="G6" s="17"/>
    </row>
    <row r="7" spans="1:7" ht="30" x14ac:dyDescent="0.25">
      <c r="A7" s="3" t="s">
        <v>6</v>
      </c>
      <c r="B7" s="5" t="s">
        <v>5</v>
      </c>
      <c r="C7" s="5">
        <f>IF(B7=$Y$108, 1, IF(B7=$Y$109, 0, IF(B7="","")))</f>
        <v>1</v>
      </c>
      <c r="D7" s="4">
        <v>1</v>
      </c>
      <c r="E7" s="9">
        <f t="shared" ref="E7:E15" si="0">IF(C7="","",C7*D7)</f>
        <v>1</v>
      </c>
      <c r="F7" s="15" t="s">
        <v>8</v>
      </c>
      <c r="G7" s="17"/>
    </row>
    <row r="8" spans="1:7" s="2" customFormat="1" ht="60" x14ac:dyDescent="0.25">
      <c r="A8" s="17" t="s">
        <v>84</v>
      </c>
      <c r="B8" s="3" t="s">
        <v>88</v>
      </c>
      <c r="C8" s="5">
        <f>IF(B8=$AL$108, 0, IF(B8=$AL$109, 1, IF(B8=$AL$110, 2, IF(B8="",""))))</f>
        <v>1</v>
      </c>
      <c r="D8" s="4">
        <v>1</v>
      </c>
      <c r="E8" s="9">
        <f t="shared" si="0"/>
        <v>1</v>
      </c>
      <c r="F8" s="15" t="s">
        <v>71</v>
      </c>
      <c r="G8" s="17"/>
    </row>
    <row r="9" spans="1:7" ht="30" x14ac:dyDescent="0.25">
      <c r="A9" s="3" t="s">
        <v>11</v>
      </c>
      <c r="B9" s="3" t="s">
        <v>13</v>
      </c>
      <c r="C9" s="5">
        <f>IF(B9=$Z$107, 0, IF(B9=$Z$108, 1, IF(B9=$Z$109, 2, IF(B9="",""))))</f>
        <v>0</v>
      </c>
      <c r="D9" s="4">
        <v>1</v>
      </c>
      <c r="E9" s="9">
        <f t="shared" si="0"/>
        <v>0</v>
      </c>
      <c r="F9" s="15" t="s">
        <v>22</v>
      </c>
      <c r="G9" s="29" t="s">
        <v>9</v>
      </c>
    </row>
    <row r="10" spans="1:7" ht="45" x14ac:dyDescent="0.25">
      <c r="A10" s="3" t="s">
        <v>85</v>
      </c>
      <c r="B10" s="3" t="s">
        <v>16</v>
      </c>
      <c r="C10" s="3">
        <f>IF(B10=$AA$108, 0, IF(B10=$AA$109, 1, IF(B10="","")))</f>
        <v>0</v>
      </c>
      <c r="D10" s="4">
        <v>1</v>
      </c>
      <c r="E10" s="9">
        <f t="shared" si="0"/>
        <v>0</v>
      </c>
      <c r="F10" s="15" t="s">
        <v>23</v>
      </c>
      <c r="G10" s="30" t="s">
        <v>94</v>
      </c>
    </row>
    <row r="11" spans="1:7" s="2" customFormat="1" ht="30" x14ac:dyDescent="0.25">
      <c r="A11" s="18" t="s">
        <v>80</v>
      </c>
      <c r="B11" s="3" t="s">
        <v>86</v>
      </c>
      <c r="C11" s="5">
        <f>IF(B11=$AG$107, 2, IF(B11=$AG$108, 1, IF(B11=$AG$109, 0, IF(B11="",""))))</f>
        <v>0</v>
      </c>
      <c r="D11" s="4">
        <v>1</v>
      </c>
      <c r="E11" s="9">
        <f t="shared" si="0"/>
        <v>0</v>
      </c>
      <c r="F11" s="17" t="s">
        <v>69</v>
      </c>
      <c r="G11" s="32" t="s">
        <v>46</v>
      </c>
    </row>
    <row r="12" spans="1:7" ht="45" x14ac:dyDescent="0.25">
      <c r="A12" s="3" t="s">
        <v>82</v>
      </c>
      <c r="B12" s="3" t="s">
        <v>24</v>
      </c>
      <c r="C12" s="3">
        <f>IF(B12=$AB$108, 1, IF(B12=$AB$109, 0, IF(B12="","")))</f>
        <v>1</v>
      </c>
      <c r="D12" s="4">
        <v>1</v>
      </c>
      <c r="E12" s="9">
        <f t="shared" si="0"/>
        <v>1</v>
      </c>
      <c r="F12" s="15" t="s">
        <v>18</v>
      </c>
      <c r="G12" s="29" t="s">
        <v>27</v>
      </c>
    </row>
    <row r="13" spans="1:7" x14ac:dyDescent="0.25">
      <c r="A13" s="3" t="s">
        <v>49</v>
      </c>
      <c r="B13" s="3" t="s">
        <v>36</v>
      </c>
      <c r="C13" s="3">
        <f>IF(B13=$AE$107,0,IF(B13=$AE$108,1,IF(B13=$AE$109,2,IF(B13=$AE$110,3, IF(B13="","")))))</f>
        <v>1</v>
      </c>
      <c r="D13" s="4">
        <v>1</v>
      </c>
      <c r="E13" s="9">
        <f t="shared" si="0"/>
        <v>1</v>
      </c>
      <c r="F13" s="15" t="s">
        <v>19</v>
      </c>
      <c r="G13" s="29" t="s">
        <v>27</v>
      </c>
    </row>
    <row r="14" spans="1:7" x14ac:dyDescent="0.25">
      <c r="A14" s="3" t="s">
        <v>81</v>
      </c>
      <c r="B14" s="3" t="s">
        <v>52</v>
      </c>
      <c r="C14" s="3">
        <f>IF(B14=$AI$107, 0, IF(B14=$AI$108, 1, IF(B14=$AI$109, 2, IF(B14="",""))))</f>
        <v>2</v>
      </c>
      <c r="D14" s="4">
        <v>1</v>
      </c>
      <c r="E14" s="9">
        <f t="shared" si="0"/>
        <v>2</v>
      </c>
      <c r="F14" s="15"/>
      <c r="G14" s="17"/>
    </row>
    <row r="15" spans="1:7" ht="30.75" thickBot="1" x14ac:dyDescent="0.3">
      <c r="A15" s="3" t="s">
        <v>53</v>
      </c>
      <c r="B15" s="3" t="s">
        <v>51</v>
      </c>
      <c r="C15" s="3">
        <f>IF(B15=$AI$107, 0, IF(B15=$AI$108, 1, IF(B15=$AI$109, 2, IF(B15="",""))))</f>
        <v>1</v>
      </c>
      <c r="D15" s="4">
        <v>1</v>
      </c>
      <c r="E15" s="9">
        <f t="shared" si="0"/>
        <v>1</v>
      </c>
      <c r="F15" s="15" t="s">
        <v>54</v>
      </c>
      <c r="G15" s="29" t="s">
        <v>55</v>
      </c>
    </row>
    <row r="16" spans="1:7" ht="15.75" thickBot="1" x14ac:dyDescent="0.3">
      <c r="A16" s="23" t="s">
        <v>21</v>
      </c>
      <c r="B16" s="10" t="s">
        <v>0</v>
      </c>
      <c r="C16" s="11" t="s">
        <v>1</v>
      </c>
      <c r="D16" s="12" t="s">
        <v>2</v>
      </c>
      <c r="E16" s="13" t="s">
        <v>3</v>
      </c>
      <c r="F16" s="24" t="s">
        <v>4</v>
      </c>
      <c r="G16" s="31" t="s">
        <v>7</v>
      </c>
    </row>
    <row r="17" spans="1:7" x14ac:dyDescent="0.25">
      <c r="A17" s="36" t="s">
        <v>10</v>
      </c>
      <c r="B17" s="37" t="s">
        <v>28</v>
      </c>
      <c r="C17" s="37">
        <f>IF(B17=$AC$107, 0, IF(B17=$AC$108, 1, IF(B17=$AC$109, 2, IF(B17="",""))))</f>
        <v>0</v>
      </c>
      <c r="D17" s="38">
        <v>1</v>
      </c>
      <c r="E17" s="39">
        <f t="shared" ref="E17:E26" si="1">IF(C17="","",C17*D17)</f>
        <v>0</v>
      </c>
      <c r="F17" s="40"/>
      <c r="G17" s="41" t="s">
        <v>94</v>
      </c>
    </row>
    <row r="18" spans="1:7" ht="30" x14ac:dyDescent="0.25">
      <c r="A18" s="18" t="s">
        <v>31</v>
      </c>
      <c r="B18" s="3" t="s">
        <v>12</v>
      </c>
      <c r="C18" s="3">
        <f>IF(B18=$AD$107, 0, IF(B18=$AD$108, 1, IF(B18=$AD$109, 2, IF(B18="",""))))</f>
        <v>0</v>
      </c>
      <c r="D18" s="4">
        <v>1</v>
      </c>
      <c r="E18" s="9">
        <f t="shared" si="1"/>
        <v>0</v>
      </c>
      <c r="F18" s="17" t="s">
        <v>43</v>
      </c>
      <c r="G18" s="32"/>
    </row>
    <row r="19" spans="1:7" ht="60.75" thickBot="1" x14ac:dyDescent="0.3">
      <c r="A19" s="18" t="s">
        <v>34</v>
      </c>
      <c r="B19" s="3" t="s">
        <v>12</v>
      </c>
      <c r="C19" s="3">
        <f>IF(B19=$Y$108, 1, IF(B19=$Y$109, 0, IF(B19="","")))</f>
        <v>0</v>
      </c>
      <c r="D19" s="4">
        <v>1</v>
      </c>
      <c r="E19" s="9">
        <f t="shared" si="1"/>
        <v>0</v>
      </c>
      <c r="F19" s="17" t="s">
        <v>72</v>
      </c>
      <c r="G19" s="32"/>
    </row>
    <row r="20" spans="1:7" s="2" customFormat="1" ht="15.75" thickBot="1" x14ac:dyDescent="0.3">
      <c r="A20" s="23" t="s">
        <v>60</v>
      </c>
      <c r="B20" s="10" t="s">
        <v>0</v>
      </c>
      <c r="C20" s="11" t="s">
        <v>1</v>
      </c>
      <c r="D20" s="12" t="s">
        <v>2</v>
      </c>
      <c r="E20" s="13" t="s">
        <v>3</v>
      </c>
      <c r="F20" s="24" t="s">
        <v>4</v>
      </c>
      <c r="G20" s="44"/>
    </row>
    <row r="21" spans="1:7" s="2" customFormat="1" x14ac:dyDescent="0.25">
      <c r="A21" s="21" t="s">
        <v>61</v>
      </c>
      <c r="B21" s="3" t="s">
        <v>5</v>
      </c>
      <c r="C21" s="3">
        <f>IF(B21=$Y$108, 1, IF(B21=$Y$109, 0, IF(B21="","")))</f>
        <v>1</v>
      </c>
      <c r="D21" s="8">
        <v>1</v>
      </c>
      <c r="E21" s="9">
        <f t="shared" si="1"/>
        <v>1</v>
      </c>
      <c r="F21" s="22"/>
      <c r="G21" s="43"/>
    </row>
    <row r="22" spans="1:7" s="2" customFormat="1" x14ac:dyDescent="0.25">
      <c r="A22" s="21" t="s">
        <v>62</v>
      </c>
      <c r="B22" s="5" t="s">
        <v>42</v>
      </c>
      <c r="C22" s="5">
        <f>IF(B22=$AK$107, 0, IF(B22=$AK$108, 1, IF(B22=$AK$109, 0, IF(B22="",""))))</f>
        <v>1</v>
      </c>
      <c r="D22" s="8">
        <v>1</v>
      </c>
      <c r="E22" s="9">
        <f t="shared" si="1"/>
        <v>1</v>
      </c>
      <c r="F22" s="22"/>
      <c r="G22" s="43"/>
    </row>
    <row r="23" spans="1:7" s="2" customFormat="1" x14ac:dyDescent="0.25">
      <c r="A23" s="18" t="s">
        <v>63</v>
      </c>
      <c r="B23" s="5" t="s">
        <v>64</v>
      </c>
      <c r="C23" s="5">
        <f>IF(B23=$AK$107, 0, IF(B23=$AK$108, 1, IF(B23=$AK$109, 0, IF(B23="",""))))</f>
        <v>0</v>
      </c>
      <c r="D23" s="4">
        <v>1</v>
      </c>
      <c r="E23" s="9">
        <f t="shared" si="1"/>
        <v>0</v>
      </c>
      <c r="F23" s="17"/>
      <c r="G23" s="32"/>
    </row>
    <row r="24" spans="1:7" s="2" customFormat="1" x14ac:dyDescent="0.25">
      <c r="A24" s="18" t="s">
        <v>70</v>
      </c>
      <c r="B24" s="3" t="s">
        <v>5</v>
      </c>
      <c r="C24" s="3">
        <f>IF(B24=$Y$108, 1, IF(B24=$Y$109, 0, IF(B24="","")))</f>
        <v>1</v>
      </c>
      <c r="D24" s="4">
        <v>1</v>
      </c>
      <c r="E24" s="9">
        <f t="shared" si="1"/>
        <v>1</v>
      </c>
      <c r="F24" s="17"/>
      <c r="G24" s="32"/>
    </row>
    <row r="25" spans="1:7" s="2" customFormat="1" x14ac:dyDescent="0.25">
      <c r="A25" s="18" t="s">
        <v>66</v>
      </c>
      <c r="B25" s="3" t="s">
        <v>12</v>
      </c>
      <c r="C25" s="3">
        <f>IF(B25=$Y$108, 1, IF(B25=$Y$109, 0, IF(B25="","")))</f>
        <v>0</v>
      </c>
      <c r="D25" s="4">
        <v>1</v>
      </c>
      <c r="E25" s="9">
        <f t="shared" si="1"/>
        <v>0</v>
      </c>
      <c r="F25" s="17"/>
      <c r="G25" s="32"/>
    </row>
    <row r="26" spans="1:7" s="2" customFormat="1" x14ac:dyDescent="0.25">
      <c r="A26" s="18" t="s">
        <v>67</v>
      </c>
      <c r="B26" s="3" t="s">
        <v>5</v>
      </c>
      <c r="C26" s="3">
        <f>IF(B26=$Y$108, 1, IF(B26=$Y$109, 0, IF(B26="","")))</f>
        <v>1</v>
      </c>
      <c r="D26" s="4">
        <v>1</v>
      </c>
      <c r="E26" s="9">
        <f t="shared" si="1"/>
        <v>1</v>
      </c>
      <c r="F26" s="17"/>
      <c r="G26" s="32"/>
    </row>
    <row r="27" spans="1:7" s="2" customFormat="1" ht="15.75" thickBot="1" x14ac:dyDescent="0.3">
      <c r="A27" s="19"/>
      <c r="B27" s="7"/>
      <c r="C27" s="7"/>
      <c r="D27" s="7"/>
      <c r="E27" s="42"/>
      <c r="F27" s="20"/>
      <c r="G27" s="33"/>
    </row>
    <row r="28" spans="1:7" s="2" customFormat="1" x14ac:dyDescent="0.25">
      <c r="A28" s="28"/>
      <c r="B28" s="28"/>
      <c r="C28" s="28"/>
      <c r="D28" s="28"/>
      <c r="E28" s="34"/>
      <c r="F28" s="35"/>
      <c r="G28" s="35"/>
    </row>
    <row r="29" spans="1:7" s="2" customFormat="1" x14ac:dyDescent="0.25">
      <c r="A29" s="28"/>
      <c r="B29" s="60" t="str">
        <f>IF(B4=$Y$110,"Proposed Site Location Will Require Modifications to be Made ADA Accessible ","")</f>
        <v xml:space="preserve">Proposed Site Location Will Require Modifications to be Made ADA Accessible </v>
      </c>
      <c r="C29" s="60"/>
      <c r="D29" s="60"/>
      <c r="E29" s="60"/>
      <c r="F29" s="35"/>
      <c r="G29" s="35"/>
    </row>
    <row r="30" spans="1:7" ht="15.75" thickBot="1" x14ac:dyDescent="0.3">
      <c r="B30" s="60" t="str">
        <f>IF(B4=$Y$109,"WARNING: Proposed Site Location Cannot Be Made ADA Accessible","")</f>
        <v/>
      </c>
      <c r="C30" s="60"/>
      <c r="D30" s="60"/>
      <c r="E30" s="60"/>
    </row>
    <row r="31" spans="1:7" ht="15.75" thickBot="1" x14ac:dyDescent="0.3">
      <c r="B31" s="25" t="s">
        <v>39</v>
      </c>
      <c r="C31" s="6">
        <f>SUM(C4:C27)</f>
        <v>13</v>
      </c>
      <c r="D31" s="26" t="s">
        <v>40</v>
      </c>
      <c r="E31" s="27">
        <f>SUM(E4:E27)</f>
        <v>13</v>
      </c>
    </row>
    <row r="33" spans="1:3" x14ac:dyDescent="0.25">
      <c r="B33" s="59" t="s">
        <v>73</v>
      </c>
      <c r="C33" s="59"/>
    </row>
    <row r="34" spans="1:3" x14ac:dyDescent="0.25">
      <c r="B34" s="45" t="s">
        <v>74</v>
      </c>
      <c r="C34" s="46" t="s">
        <v>77</v>
      </c>
    </row>
    <row r="35" spans="1:3" x14ac:dyDescent="0.25">
      <c r="B35" s="48" t="s">
        <v>75</v>
      </c>
      <c r="C35" s="49" t="s">
        <v>78</v>
      </c>
    </row>
    <row r="36" spans="1:3" x14ac:dyDescent="0.25">
      <c r="B36" s="47" t="s">
        <v>76</v>
      </c>
      <c r="C36" s="47" t="s">
        <v>79</v>
      </c>
    </row>
    <row r="39" spans="1:3" ht="23.25" x14ac:dyDescent="0.35">
      <c r="A39" s="54" t="s">
        <v>90</v>
      </c>
      <c r="B39" s="55" t="str">
        <f>IF(B8=$AL$108, "No", IF(B8=$AL$109, "Eligible for Bench", IF(B8=$AL$110, "Eligible for Shelter")))</f>
        <v>Eligible for Bench</v>
      </c>
    </row>
    <row r="106" spans="25:38" x14ac:dyDescent="0.25">
      <c r="AJ106" s="2" t="s">
        <v>59</v>
      </c>
    </row>
    <row r="107" spans="25:38" x14ac:dyDescent="0.25">
      <c r="Z107" s="2" t="s">
        <v>13</v>
      </c>
      <c r="AA107" s="2"/>
      <c r="AC107" s="2" t="s">
        <v>28</v>
      </c>
      <c r="AD107" s="2" t="s">
        <v>12</v>
      </c>
      <c r="AE107" s="2" t="s">
        <v>35</v>
      </c>
      <c r="AG107" s="2" t="s">
        <v>44</v>
      </c>
      <c r="AH107" s="2" t="s">
        <v>47</v>
      </c>
      <c r="AI107" s="2" t="s">
        <v>50</v>
      </c>
      <c r="AJ107" s="2" t="s">
        <v>56</v>
      </c>
      <c r="AK107" s="2" t="s">
        <v>64</v>
      </c>
    </row>
    <row r="108" spans="25:38" x14ac:dyDescent="0.25">
      <c r="Y108" s="2" t="s">
        <v>5</v>
      </c>
      <c r="Z108" s="2" t="s">
        <v>14</v>
      </c>
      <c r="AA108" s="2" t="s">
        <v>16</v>
      </c>
      <c r="AB108" s="2" t="s">
        <v>24</v>
      </c>
      <c r="AC108" s="2" t="s">
        <v>29</v>
      </c>
      <c r="AD108" s="2" t="s">
        <v>32</v>
      </c>
      <c r="AE108" s="2" t="s">
        <v>36</v>
      </c>
      <c r="AF108" s="2" t="s">
        <v>42</v>
      </c>
      <c r="AG108" s="2" t="s">
        <v>45</v>
      </c>
      <c r="AH108" s="2" t="s">
        <v>48</v>
      </c>
      <c r="AI108" s="2" t="s">
        <v>51</v>
      </c>
      <c r="AJ108" s="2" t="s">
        <v>57</v>
      </c>
      <c r="AK108" s="2" t="s">
        <v>42</v>
      </c>
      <c r="AL108" s="2" t="s">
        <v>68</v>
      </c>
    </row>
    <row r="109" spans="25:38" x14ac:dyDescent="0.25">
      <c r="Y109" s="2" t="s">
        <v>12</v>
      </c>
      <c r="Z109" s="2" t="s">
        <v>15</v>
      </c>
      <c r="AA109" s="2" t="s">
        <v>17</v>
      </c>
      <c r="AB109" s="2" t="s">
        <v>25</v>
      </c>
      <c r="AC109" s="2" t="s">
        <v>30</v>
      </c>
      <c r="AD109" s="2" t="s">
        <v>33</v>
      </c>
      <c r="AE109" s="2" t="s">
        <v>37</v>
      </c>
      <c r="AF109" s="2" t="s">
        <v>12</v>
      </c>
      <c r="AG109" s="2" t="s">
        <v>86</v>
      </c>
      <c r="AI109" s="2" t="s">
        <v>52</v>
      </c>
      <c r="AJ109" s="2" t="s">
        <v>58</v>
      </c>
      <c r="AK109" s="2" t="s">
        <v>65</v>
      </c>
      <c r="AL109" s="2" t="s">
        <v>88</v>
      </c>
    </row>
    <row r="110" spans="25:38" x14ac:dyDescent="0.25">
      <c r="Y110" t="s">
        <v>93</v>
      </c>
      <c r="AE110" s="2" t="s">
        <v>38</v>
      </c>
      <c r="AL110" s="2" t="s">
        <v>89</v>
      </c>
    </row>
  </sheetData>
  <mergeCells count="5">
    <mergeCell ref="A1:G1"/>
    <mergeCell ref="B33:C33"/>
    <mergeCell ref="B30:E30"/>
    <mergeCell ref="B29:E29"/>
    <mergeCell ref="A2:G2"/>
  </mergeCells>
  <dataValidations count="14">
    <dataValidation type="list" showInputMessage="1" showErrorMessage="1" sqref="B7">
      <formula1>Y107:Y110</formula1>
    </dataValidation>
    <dataValidation type="list" allowBlank="1" showInputMessage="1" showErrorMessage="1" sqref="B9">
      <formula1>$Z$106:$Z$109</formula1>
    </dataValidation>
    <dataValidation type="list" allowBlank="1" showInputMessage="1" showErrorMessage="1" sqref="B10">
      <formula1>$AA$107:$AA$109</formula1>
    </dataValidation>
    <dataValidation type="list" allowBlank="1" showInputMessage="1" showErrorMessage="1" sqref="B12">
      <formula1>$AB$107:$AB$109</formula1>
    </dataValidation>
    <dataValidation type="list" allowBlank="1" showInputMessage="1" showErrorMessage="1" sqref="B17">
      <formula1>$AC$106:$AC$109</formula1>
    </dataValidation>
    <dataValidation type="list" allowBlank="1" showInputMessage="1" showErrorMessage="1" sqref="B18">
      <formula1>$AD$106:$AD$109</formula1>
    </dataValidation>
    <dataValidation type="list" allowBlank="1" showInputMessage="1" showErrorMessage="1" sqref="B13">
      <formula1>$AE$106:$AE$110</formula1>
    </dataValidation>
    <dataValidation type="list" showInputMessage="1" showErrorMessage="1" sqref="B24:B26 B21 B19">
      <formula1>$Y$107:$Y$109</formula1>
    </dataValidation>
    <dataValidation type="list" allowBlank="1" showInputMessage="1" showErrorMessage="1" sqref="B11">
      <formula1>$AG$106:$AG$109</formula1>
    </dataValidation>
    <dataValidation type="list" allowBlank="1" showInputMessage="1" showErrorMessage="1" sqref="B14:B15">
      <formula1>$AI$106:$AI$109</formula1>
    </dataValidation>
    <dataValidation type="list" allowBlank="1" showInputMessage="1" showErrorMessage="1" sqref="B8">
      <formula1>$AL$107:$AL$110</formula1>
    </dataValidation>
    <dataValidation type="list" allowBlank="1" showInputMessage="1" showErrorMessage="1" sqref="B6">
      <formula1>$AJ$105:$AJ$109</formula1>
    </dataValidation>
    <dataValidation type="list" allowBlank="1" showInputMessage="1" showErrorMessage="1" sqref="B22:B23">
      <formula1>$AK$106:$AK$109</formula1>
    </dataValidation>
    <dataValidation type="list" allowBlank="1" showInputMessage="1" showErrorMessage="1" sqref="B4">
      <formula1>$Y$107:$Y$110</formula1>
    </dataValidation>
  </dataValidations>
  <hyperlinks>
    <hyperlink ref="G9" r:id="rId1"/>
    <hyperlink ref="G12" r:id="rId2"/>
    <hyperlink ref="G13" r:id="rId3"/>
    <hyperlink ref="G17" r:id="rId4"/>
    <hyperlink ref="G10" r:id="rId5"/>
    <hyperlink ref="G15" r:id="rId6" display="Estimating the Impacts of the Aging Population on Transit Ridership"/>
  </hyperlinks>
  <pageMargins left="0.7" right="0.7" top="0.75" bottom="0.75" header="0.3" footer="0.3"/>
  <pageSetup orientation="portrait" r:id="rId7"/>
  <drawing r:id="rId8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B6D3A98E-1369-44DA-B892-CE0A29AAC265}">
            <xm:f>NOT(ISERROR(SEARCH($Y$109,B30)))</xm:f>
            <xm:f>$Y$109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B30:E30</xm:sqref>
        </x14:conditionalFormatting>
        <x14:conditionalFormatting xmlns:xm="http://schemas.microsoft.com/office/excel/2006/main">
          <x14:cfRule type="containsText" priority="2" stopIfTrue="1" operator="containsText" id="{6D36548E-D85A-49AA-B53F-17135BD725ED}">
            <xm:f>NOT(ISERROR(SEARCH($Y$110,B29)))</xm:f>
            <xm:f>$Y$110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B29:E29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5AE4C1E6FB34A9A16B2AAF557DE99" ma:contentTypeVersion="1" ma:contentTypeDescription="Create a new document." ma:contentTypeScope="" ma:versionID="a177e7c3b9ca13f32d327ed21e60c31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3B5321-4638-4ACF-842B-7F0886EFF4A2}"/>
</file>

<file path=customXml/itemProps2.xml><?xml version="1.0" encoding="utf-8"?>
<ds:datastoreItem xmlns:ds="http://schemas.openxmlformats.org/officeDocument/2006/customXml" ds:itemID="{7DC704A0-8F14-4BA9-9828-6025D88501BF}"/>
</file>

<file path=customXml/itemProps3.xml><?xml version="1.0" encoding="utf-8"?>
<ds:datastoreItem xmlns:ds="http://schemas.openxmlformats.org/officeDocument/2006/customXml" ds:itemID="{47FD7E5F-C4FC-4299-A521-0C97180ECF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Stops Checklist</vt:lpstr>
    </vt:vector>
  </TitlesOfParts>
  <Company>PBS&amp;J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17752</dc:creator>
  <cp:lastModifiedBy>Amanda L. Taft</cp:lastModifiedBy>
  <cp:lastPrinted>2014-10-30T19:01:56Z</cp:lastPrinted>
  <dcterms:created xsi:type="dcterms:W3CDTF">2014-10-28T13:11:49Z</dcterms:created>
  <dcterms:modified xsi:type="dcterms:W3CDTF">2016-06-14T21:04:46Z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0x0101008975AE4C1E6FB34A9A16B2AAF557DE99</vt:lpwstr>
  </property>
</Properties>
</file>